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71120 - oddělení  investičních pobídek\GEA - ČVUT\V L Á D A  01  2019\"/>
    </mc:Choice>
  </mc:AlternateContent>
  <bookViews>
    <workbookView xWindow="0" yWindow="0" windowWidth="28800" windowHeight="11775"/>
  </bookViews>
  <sheets>
    <sheet name="Investice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8" l="1"/>
  <c r="F27" i="8"/>
  <c r="D27" i="8"/>
  <c r="F26" i="8"/>
  <c r="D26" i="8"/>
  <c r="F22" i="8"/>
  <c r="D22" i="8"/>
  <c r="F12" i="8"/>
  <c r="D12" i="8"/>
  <c r="D25" i="8" s="1"/>
  <c r="G19" i="8"/>
  <c r="G17" i="8"/>
  <c r="G18" i="8"/>
  <c r="G20" i="8"/>
  <c r="G11" i="8"/>
  <c r="G21" i="8"/>
  <c r="G16" i="8"/>
  <c r="G15" i="8"/>
  <c r="G14" i="8"/>
  <c r="G9" i="8"/>
  <c r="G8" i="8"/>
  <c r="G7" i="8"/>
  <c r="G6" i="8"/>
  <c r="G5" i="8"/>
  <c r="G4" i="8"/>
  <c r="G27" i="8" l="1"/>
  <c r="F25" i="8"/>
  <c r="G22" i="8"/>
  <c r="G3" i="8" l="1"/>
  <c r="G2" i="8"/>
  <c r="G10" i="8" l="1"/>
  <c r="G26" i="8" s="1"/>
  <c r="G12" i="8" l="1"/>
  <c r="G25" i="8" s="1"/>
</calcChain>
</file>

<file path=xl/sharedStrings.xml><?xml version="1.0" encoding="utf-8"?>
<sst xmlns="http://schemas.openxmlformats.org/spreadsheetml/2006/main" count="99" uniqueCount="73">
  <si>
    <t>Navíc</t>
  </si>
  <si>
    <t>Investice</t>
  </si>
  <si>
    <t>dyno + prop1</t>
  </si>
  <si>
    <t>motor no 2 + HW</t>
  </si>
  <si>
    <t>prop2</t>
  </si>
  <si>
    <t>Core</t>
  </si>
  <si>
    <t>Experimentální letadlo</t>
  </si>
  <si>
    <t>Letecké motory 3 ks</t>
  </si>
  <si>
    <t>OPVVV 19</t>
  </si>
  <si>
    <t>OPVVV 17</t>
  </si>
  <si>
    <t>Letecké motory 2 ks</t>
  </si>
  <si>
    <t>Celkem investice</t>
  </si>
  <si>
    <t>NFV pro OPVVV 19</t>
  </si>
  <si>
    <t>TEH</t>
  </si>
  <si>
    <t>Zkušebna 1+2</t>
  </si>
  <si>
    <t>Motor 1</t>
  </si>
  <si>
    <t>Zkušebna 3</t>
  </si>
  <si>
    <t>Zkušebna 4</t>
  </si>
  <si>
    <t>Zkušebna 5</t>
  </si>
  <si>
    <t>Motor 2-4</t>
  </si>
  <si>
    <t>Motor 5-6</t>
  </si>
  <si>
    <t>Cena celkem</t>
  </si>
  <si>
    <t>Mzdy</t>
  </si>
  <si>
    <t>OPVVV 17+18</t>
  </si>
  <si>
    <t>Obsluha zkušeben</t>
  </si>
  <si>
    <t xml:space="preserve">OPVVV 17 </t>
  </si>
  <si>
    <t>ostatní služby (vč. právních)</t>
  </si>
  <si>
    <t>cestovné</t>
  </si>
  <si>
    <t>Obsluha letadla</t>
  </si>
  <si>
    <t>Ostatní investice</t>
  </si>
  <si>
    <t>Celkem provoz</t>
  </si>
  <si>
    <t>Dosud uhrazeno</t>
  </si>
  <si>
    <t>Celkem OPVVV 19</t>
  </si>
  <si>
    <t>Celkem OPVVV 17+18</t>
  </si>
  <si>
    <t>NFV pro OPVVV 17+18</t>
  </si>
  <si>
    <t>Celkem NFV čerpání</t>
  </si>
  <si>
    <t>Zbyva uhradit</t>
  </si>
  <si>
    <t>Dodavatel</t>
  </si>
  <si>
    <t>Projekt</t>
  </si>
  <si>
    <t>Výbava motorů pro zkoušky</t>
  </si>
  <si>
    <t>ČVUT, VUT</t>
  </si>
  <si>
    <t>ČVUT</t>
  </si>
  <si>
    <t>Konsorcium Orbis Avia a VZLU</t>
  </si>
  <si>
    <t>Holec, Zuska a partneři</t>
  </si>
  <si>
    <t>Více dodavatelů</t>
  </si>
  <si>
    <t>BBA a nevysoutěžená firma v ČR</t>
  </si>
  <si>
    <t>CEL, Kanada</t>
  </si>
  <si>
    <t>GEAC, ČR</t>
  </si>
  <si>
    <t>BBA, Německo</t>
  </si>
  <si>
    <t>Plánovaná cena</t>
  </si>
  <si>
    <t>Vysoutěžená cena</t>
  </si>
  <si>
    <t>Počet nabidek</t>
  </si>
  <si>
    <t>Nabídkové ceny</t>
  </si>
  <si>
    <t>Industria de Turbopropulsores, Španělsko 124 mil Kč, CEL, Kanada 110 mil Kč, Safran, Belgie 132 mil Kč</t>
  </si>
  <si>
    <t>Industria de Turbopropulsores, Španělsko 244 mil Kč (nesplnili technické podmínky), CEL, Kanada 276 mil Kč, Safran, Belgie 386 mil Kč</t>
  </si>
  <si>
    <t>CEL, Kanada 207 mil Kč, užito opce na integraci s dyno zkušebnou, ušetřeny společné části</t>
  </si>
  <si>
    <t>Material, HW, SW</t>
  </si>
  <si>
    <t>drobný nei</t>
  </si>
  <si>
    <t>Soutěženo společně pro Zkušebnu 1+2+3, uchazeč jen konsorcium 241 mil Kč</t>
  </si>
  <si>
    <t xml:space="preserve">Odhady nákladů na provoz zkušebny 4 a služby za poslední rok po konci projektů OP VVV </t>
  </si>
  <si>
    <t>BBA, Německo 170 mil Kč, Aeromecanic, Francie 310 mil Kč, obsahuje i obsluhu letadla 2018-2019</t>
  </si>
  <si>
    <t>Část služeb ve Zkušebně 5 (2018-2019), zbytek bude soutěžen - odhad</t>
  </si>
  <si>
    <t>Experimentální letadlo plánováno nové, ale vysoutěženo použité. Výhoda je cena a okamžitá dostupnost, nové by bylo dodáno až asi za 2 roky</t>
  </si>
  <si>
    <t>Poznámky: ceny za zkušebny plánovány podle údajů VZLU z roku 2016, vesměs v soutěži všechny vyšly dražší. Dokonce nabídka služeb VZLU byla v soutěži dražší než jejich předchozí odhad - v odhadu údajně opomenuto zahrnout pojištění.</t>
  </si>
  <si>
    <t>Experimentální motory - viz pdf.</t>
  </si>
  <si>
    <t>OPVVV 17 (motor č.2 dle žádosti v OPVVV19)</t>
  </si>
  <si>
    <t>Náklady projektů</t>
  </si>
  <si>
    <t>Zbývá uhradit</t>
  </si>
  <si>
    <t>Více dodavatelů pod 20 mil Kč</t>
  </si>
  <si>
    <t>3D tiskárna, tomograf, aj.</t>
  </si>
  <si>
    <t xml:space="preserve">C E L K E M </t>
  </si>
  <si>
    <t>Osloveno 10 firem pro průzkum trhu, uchazeč jen GEAC, všechny motory a TEH soutěženy společně</t>
  </si>
  <si>
    <t>Osloveno 10 firem pro průzkum trhu, uchazeč jen GEACy a TEH soutěženy společně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</si>
</sst>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_-* #,##0\ &quot;Kč&quot;_-;\-* #,##0\ &quot;Kč&quot;_-;_-* &quot;-&quot;??\ &quot;Kč&quot;_-;_-@_-"/>
    <numFmt numFmtId="166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/>
    </xf>
    <xf numFmtId="0" fontId="0" fillId="0" borderId="0" xfId="0" applyBorder="1"/>
    <xf numFmtId="164" fontId="0" fillId="0" borderId="0" xfId="0" applyNumberFormat="1" applyBorder="1"/>
    <xf numFmtId="165" fontId="0" fillId="0" borderId="0" xfId="0" applyNumberForma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4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Fill="1" applyBorder="1" applyAlignment="1"/>
    <xf numFmtId="0" fontId="0" fillId="0" borderId="4" xfId="0" applyFill="1" applyBorder="1" applyAlignment="1">
      <alignment horizontal="center"/>
    </xf>
    <xf numFmtId="0" fontId="5" fillId="0" borderId="1" xfId="0" applyFont="1" applyFill="1" applyBorder="1"/>
    <xf numFmtId="166" fontId="1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166" fontId="0" fillId="0" borderId="0" xfId="0" applyNumberFormat="1" applyBorder="1"/>
    <xf numFmtId="166" fontId="0" fillId="0" borderId="1" xfId="0" applyNumberFormat="1" applyFill="1" applyBorder="1"/>
    <xf numFmtId="166" fontId="0" fillId="0" borderId="1" xfId="0" applyNumberFormat="1" applyBorder="1"/>
    <xf numFmtId="166" fontId="5" fillId="3" borderId="1" xfId="0" applyNumberFormat="1" applyFont="1" applyFill="1" applyBorder="1"/>
    <xf numFmtId="166" fontId="0" fillId="0" borderId="2" xfId="0" applyNumberFormat="1" applyBorder="1"/>
    <xf numFmtId="166" fontId="5" fillId="4" borderId="1" xfId="0" applyNumberFormat="1" applyFont="1" applyFill="1" applyBorder="1"/>
    <xf numFmtId="166" fontId="5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justify" wrapText="1"/>
    </xf>
    <xf numFmtId="0" fontId="0" fillId="0" borderId="1" xfId="0" applyFill="1" applyBorder="1" applyAlignment="1">
      <alignment horizontal="center" wrapText="1"/>
    </xf>
    <xf numFmtId="0" fontId="5" fillId="0" borderId="7" xfId="0" applyFont="1" applyFill="1" applyBorder="1"/>
    <xf numFmtId="166" fontId="5" fillId="0" borderId="7" xfId="0" applyNumberFormat="1" applyFont="1" applyFill="1" applyBorder="1"/>
    <xf numFmtId="166" fontId="5" fillId="3" borderId="7" xfId="0" applyNumberFormat="1" applyFont="1" applyFill="1" applyBorder="1"/>
    <xf numFmtId="166" fontId="6" fillId="4" borderId="7" xfId="0" applyNumberFormat="1" applyFont="1" applyFill="1" applyBorder="1"/>
    <xf numFmtId="0" fontId="0" fillId="0" borderId="8" xfId="0" applyBorder="1"/>
    <xf numFmtId="166" fontId="0" fillId="0" borderId="8" xfId="0" applyNumberFormat="1" applyBorder="1"/>
    <xf numFmtId="166" fontId="0" fillId="0" borderId="9" xfId="0" applyNumberFormat="1" applyBorder="1"/>
    <xf numFmtId="0" fontId="0" fillId="0" borderId="4" xfId="0" applyBorder="1"/>
    <xf numFmtId="166" fontId="0" fillId="0" borderId="4" xfId="0" applyNumberFormat="1" applyBorder="1"/>
    <xf numFmtId="166" fontId="0" fillId="0" borderId="7" xfId="0" applyNumberFormat="1" applyFont="1" applyBorder="1"/>
    <xf numFmtId="166" fontId="0" fillId="0" borderId="4" xfId="0" applyNumberFormat="1" applyFont="1" applyBorder="1" applyAlignment="1">
      <alignment horizontal="center"/>
    </xf>
    <xf numFmtId="164" fontId="0" fillId="0" borderId="10" xfId="0" applyNumberFormat="1" applyFont="1" applyBorder="1"/>
    <xf numFmtId="0" fontId="0" fillId="0" borderId="13" xfId="0" applyBorder="1"/>
    <xf numFmtId="166" fontId="5" fillId="0" borderId="1" xfId="0" applyNumberFormat="1" applyFont="1" applyBorder="1"/>
    <xf numFmtId="166" fontId="8" fillId="0" borderId="1" xfId="0" applyNumberFormat="1" applyFont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66" fontId="7" fillId="0" borderId="3" xfId="0" applyNumberFormat="1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5" xfId="0" applyNumberFormat="1" applyFont="1" applyBorder="1" applyAlignment="1">
      <alignment horizontal="center"/>
    </xf>
    <xf numFmtId="166" fontId="0" fillId="0" borderId="6" xfId="0" applyNumberFormat="1" applyFon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5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view="pageBreakPreview" zoomScale="60" zoomScaleNormal="102" workbookViewId="0">
      <selection activeCell="N10" sqref="N10"/>
    </sheetView>
  </sheetViews>
  <sheetFormatPr defaultColWidth="8.85546875" defaultRowHeight="15" x14ac:dyDescent="0.25"/>
  <cols>
    <col min="1" max="1" width="16" style="7" customWidth="1"/>
    <col min="2" max="2" width="14.140625" style="7" customWidth="1"/>
    <col min="3" max="3" width="11.7109375" style="7" customWidth="1"/>
    <col min="4" max="4" width="15.42578125" style="7" bestFit="1" customWidth="1"/>
    <col min="5" max="5" width="15.5703125" style="7" customWidth="1"/>
    <col min="6" max="6" width="13.42578125" style="7" customWidth="1"/>
    <col min="7" max="7" width="19" style="7" bestFit="1" customWidth="1"/>
    <col min="8" max="8" width="7.85546875" style="7" customWidth="1"/>
    <col min="9" max="9" width="15.140625" style="7" bestFit="1" customWidth="1"/>
    <col min="10" max="10" width="17.5703125" style="7" bestFit="1" customWidth="1"/>
    <col min="11" max="11" width="36.42578125" style="7" customWidth="1"/>
    <col min="12" max="12" width="17.7109375" style="7" customWidth="1"/>
    <col min="13" max="13" width="19.5703125" style="7" customWidth="1"/>
    <col min="14" max="14" width="16.7109375" style="7" customWidth="1"/>
    <col min="15" max="16384" width="8.85546875" style="7"/>
  </cols>
  <sheetData>
    <row r="1" spans="1:14" ht="45" x14ac:dyDescent="0.25">
      <c r="A1" s="3"/>
      <c r="B1" s="30" t="s">
        <v>1</v>
      </c>
      <c r="C1" s="30" t="s">
        <v>38</v>
      </c>
      <c r="D1" s="30" t="s">
        <v>21</v>
      </c>
      <c r="E1" s="31" t="s">
        <v>37</v>
      </c>
      <c r="F1" s="31" t="s">
        <v>31</v>
      </c>
      <c r="G1" s="31" t="s">
        <v>36</v>
      </c>
      <c r="H1" s="32" t="s">
        <v>51</v>
      </c>
      <c r="I1" s="33" t="s">
        <v>49</v>
      </c>
      <c r="J1" s="33" t="s">
        <v>50</v>
      </c>
      <c r="K1" s="15" t="s">
        <v>52</v>
      </c>
    </row>
    <row r="2" spans="1:14" ht="60" x14ac:dyDescent="0.25">
      <c r="A2" s="3" t="s">
        <v>14</v>
      </c>
      <c r="B2" s="4" t="s">
        <v>2</v>
      </c>
      <c r="C2" s="3" t="s">
        <v>8</v>
      </c>
      <c r="D2" s="21">
        <v>276691595</v>
      </c>
      <c r="E2" s="1" t="s">
        <v>46</v>
      </c>
      <c r="F2" s="21">
        <v>254477470.81</v>
      </c>
      <c r="G2" s="25">
        <f t="shared" ref="G2:G11" si="0">D2-F2</f>
        <v>22214124.189999998</v>
      </c>
      <c r="H2" s="5">
        <v>3</v>
      </c>
      <c r="I2" s="21">
        <v>218780092.51999998</v>
      </c>
      <c r="J2" s="21">
        <v>276691595</v>
      </c>
      <c r="K2" s="6" t="s">
        <v>54</v>
      </c>
    </row>
    <row r="3" spans="1:14" ht="45" x14ac:dyDescent="0.25">
      <c r="A3" s="3" t="s">
        <v>15</v>
      </c>
      <c r="B3" s="4" t="s">
        <v>3</v>
      </c>
      <c r="C3" s="3" t="s">
        <v>8</v>
      </c>
      <c r="D3" s="21">
        <v>139088497</v>
      </c>
      <c r="E3" s="1" t="s">
        <v>47</v>
      </c>
      <c r="F3" s="21">
        <v>135232476.66</v>
      </c>
      <c r="G3" s="25">
        <f t="shared" si="0"/>
        <v>3856020.3400000036</v>
      </c>
      <c r="H3" s="5">
        <v>1</v>
      </c>
      <c r="I3" s="21">
        <v>49000000</v>
      </c>
      <c r="J3" s="21">
        <v>139088497</v>
      </c>
      <c r="K3" s="6" t="s">
        <v>71</v>
      </c>
    </row>
    <row r="4" spans="1:14" ht="45" x14ac:dyDescent="0.25">
      <c r="A4" s="3" t="s">
        <v>16</v>
      </c>
      <c r="B4" s="4" t="s">
        <v>4</v>
      </c>
      <c r="C4" s="3" t="s">
        <v>9</v>
      </c>
      <c r="D4" s="21">
        <v>110676885</v>
      </c>
      <c r="E4" s="1" t="s">
        <v>46</v>
      </c>
      <c r="F4" s="22">
        <v>52757353.689999998</v>
      </c>
      <c r="G4" s="25">
        <f t="shared" si="0"/>
        <v>57919531.310000002</v>
      </c>
      <c r="H4" s="5">
        <v>3</v>
      </c>
      <c r="I4" s="21">
        <v>116000000</v>
      </c>
      <c r="J4" s="21">
        <v>110676885</v>
      </c>
      <c r="K4" s="6" t="s">
        <v>53</v>
      </c>
      <c r="L4" s="8"/>
      <c r="M4" s="12"/>
      <c r="N4" s="12"/>
    </row>
    <row r="5" spans="1:14" ht="45" x14ac:dyDescent="0.25">
      <c r="A5" s="3" t="s">
        <v>17</v>
      </c>
      <c r="B5" s="4" t="s">
        <v>5</v>
      </c>
      <c r="C5" s="3" t="s">
        <v>9</v>
      </c>
      <c r="D5" s="21">
        <v>153043886</v>
      </c>
      <c r="E5" s="1" t="s">
        <v>46</v>
      </c>
      <c r="F5" s="22">
        <v>81951484.120000005</v>
      </c>
      <c r="G5" s="25">
        <f t="shared" si="0"/>
        <v>71092401.879999995</v>
      </c>
      <c r="H5" s="15">
        <v>1</v>
      </c>
      <c r="I5" s="21">
        <v>123420000</v>
      </c>
      <c r="J5" s="21">
        <v>153043886</v>
      </c>
      <c r="K5" s="6" t="s">
        <v>55</v>
      </c>
      <c r="L5" s="8"/>
      <c r="M5" s="12"/>
      <c r="N5" s="12"/>
    </row>
    <row r="6" spans="1:14" ht="45" x14ac:dyDescent="0.25">
      <c r="A6" s="3" t="s">
        <v>18</v>
      </c>
      <c r="B6" s="4" t="s">
        <v>6</v>
      </c>
      <c r="C6" s="3" t="s">
        <v>9</v>
      </c>
      <c r="D6" s="21">
        <v>170607248</v>
      </c>
      <c r="E6" s="1" t="s">
        <v>48</v>
      </c>
      <c r="F6" s="22">
        <v>73515953.230000004</v>
      </c>
      <c r="G6" s="25">
        <f t="shared" si="0"/>
        <v>97091294.769999996</v>
      </c>
      <c r="H6" s="15">
        <v>2</v>
      </c>
      <c r="I6" s="21">
        <v>200000000</v>
      </c>
      <c r="J6" s="21">
        <v>170607248</v>
      </c>
      <c r="K6" s="6" t="s">
        <v>60</v>
      </c>
      <c r="L6" s="8"/>
      <c r="M6" s="12"/>
      <c r="N6" s="12"/>
    </row>
    <row r="7" spans="1:14" ht="60" x14ac:dyDescent="0.25">
      <c r="A7" s="3" t="s">
        <v>19</v>
      </c>
      <c r="B7" s="4" t="s">
        <v>7</v>
      </c>
      <c r="C7" s="80" t="s">
        <v>65</v>
      </c>
      <c r="D7" s="21">
        <v>284182992</v>
      </c>
      <c r="E7" s="1" t="s">
        <v>47</v>
      </c>
      <c r="F7" s="22">
        <v>0</v>
      </c>
      <c r="G7" s="25">
        <f t="shared" si="0"/>
        <v>284182992</v>
      </c>
      <c r="H7" s="15">
        <v>1</v>
      </c>
      <c r="I7" s="22">
        <v>147000000</v>
      </c>
      <c r="J7" s="21">
        <v>284182992</v>
      </c>
      <c r="K7" s="6" t="s">
        <v>72</v>
      </c>
      <c r="L7" s="8"/>
      <c r="M7" s="12"/>
      <c r="N7" s="12"/>
    </row>
    <row r="8" spans="1:14" ht="45" x14ac:dyDescent="0.25">
      <c r="A8" s="3" t="s">
        <v>20</v>
      </c>
      <c r="B8" s="4" t="s">
        <v>10</v>
      </c>
      <c r="C8" s="3" t="s">
        <v>0</v>
      </c>
      <c r="D8" s="21">
        <v>162207040</v>
      </c>
      <c r="E8" s="1" t="s">
        <v>47</v>
      </c>
      <c r="F8" s="22">
        <v>0</v>
      </c>
      <c r="G8" s="25">
        <f t="shared" si="0"/>
        <v>162207040</v>
      </c>
      <c r="H8" s="15">
        <v>1</v>
      </c>
      <c r="I8" s="22">
        <v>98000000</v>
      </c>
      <c r="J8" s="21">
        <v>162207040</v>
      </c>
      <c r="K8" s="6" t="s">
        <v>71</v>
      </c>
      <c r="L8" s="8"/>
      <c r="M8" s="12"/>
      <c r="N8" s="12"/>
    </row>
    <row r="9" spans="1:14" ht="45" x14ac:dyDescent="0.25">
      <c r="A9" s="3" t="s">
        <v>13</v>
      </c>
      <c r="B9" s="4" t="s">
        <v>39</v>
      </c>
      <c r="C9" s="3" t="s">
        <v>0</v>
      </c>
      <c r="D9" s="21">
        <v>65000000</v>
      </c>
      <c r="E9" s="1" t="s">
        <v>47</v>
      </c>
      <c r="F9" s="22">
        <v>0</v>
      </c>
      <c r="G9" s="25">
        <f t="shared" si="0"/>
        <v>65000000</v>
      </c>
      <c r="H9" s="15">
        <v>1</v>
      </c>
      <c r="I9" s="22">
        <v>47000000</v>
      </c>
      <c r="J9" s="22">
        <v>65000000</v>
      </c>
      <c r="K9" s="6" t="s">
        <v>71</v>
      </c>
      <c r="L9" s="8"/>
      <c r="M9" s="12"/>
      <c r="N9" s="12"/>
    </row>
    <row r="10" spans="1:14" ht="30" x14ac:dyDescent="0.25">
      <c r="A10" s="1" t="s">
        <v>29</v>
      </c>
      <c r="B10" s="10" t="s">
        <v>69</v>
      </c>
      <c r="C10" s="1" t="s">
        <v>8</v>
      </c>
      <c r="D10" s="25">
        <v>111655457.77</v>
      </c>
      <c r="E10" s="6" t="s">
        <v>68</v>
      </c>
      <c r="F10" s="25">
        <v>67573457.769999996</v>
      </c>
      <c r="G10" s="25">
        <f t="shared" si="0"/>
        <v>44082000</v>
      </c>
      <c r="I10" s="23"/>
      <c r="J10" s="23"/>
    </row>
    <row r="11" spans="1:14" x14ac:dyDescent="0.25">
      <c r="A11" s="1" t="s">
        <v>56</v>
      </c>
      <c r="B11" s="1" t="s">
        <v>57</v>
      </c>
      <c r="C11" s="1" t="s">
        <v>8</v>
      </c>
      <c r="D11" s="25">
        <v>10790480.800000001</v>
      </c>
      <c r="E11" s="6" t="s">
        <v>44</v>
      </c>
      <c r="F11" s="25">
        <v>7190489.5800000019</v>
      </c>
      <c r="G11" s="25">
        <f t="shared" si="0"/>
        <v>3599991.2199999988</v>
      </c>
      <c r="I11" s="23"/>
      <c r="J11" s="23"/>
      <c r="M11" s="8"/>
      <c r="N11" s="8"/>
    </row>
    <row r="12" spans="1:14" ht="15.75" x14ac:dyDescent="0.25">
      <c r="A12" s="52" t="s">
        <v>11</v>
      </c>
      <c r="B12" s="53"/>
      <c r="C12" s="34"/>
      <c r="D12" s="35">
        <f>SUM(D2:D11)</f>
        <v>1483944081.5699999</v>
      </c>
      <c r="E12" s="34"/>
      <c r="F12" s="36">
        <f>SUM(F2:F11)</f>
        <v>672698685.86000001</v>
      </c>
      <c r="G12" s="37">
        <f>SUM(G2:G11)</f>
        <v>811245395.71000004</v>
      </c>
      <c r="I12" s="23"/>
      <c r="J12" s="23"/>
    </row>
    <row r="13" spans="1:14" x14ac:dyDescent="0.25">
      <c r="A13" s="41"/>
      <c r="B13" s="41"/>
      <c r="C13" s="41"/>
      <c r="D13" s="42"/>
      <c r="E13" s="41"/>
      <c r="F13" s="41"/>
      <c r="G13" s="41"/>
      <c r="I13" s="23"/>
      <c r="J13" s="23"/>
    </row>
    <row r="14" spans="1:14" x14ac:dyDescent="0.25">
      <c r="A14" s="38" t="s">
        <v>22</v>
      </c>
      <c r="B14" s="38"/>
      <c r="C14" s="38" t="s">
        <v>8</v>
      </c>
      <c r="D14" s="39">
        <v>275244964.05134833</v>
      </c>
      <c r="E14" s="38" t="s">
        <v>40</v>
      </c>
      <c r="F14" s="39">
        <v>72289866</v>
      </c>
      <c r="G14" s="40">
        <f t="shared" ref="G14:G21" si="1">D14-F14</f>
        <v>202955098.05134833</v>
      </c>
      <c r="I14" s="23"/>
      <c r="J14" s="23"/>
      <c r="M14" s="8"/>
      <c r="N14" s="8"/>
    </row>
    <row r="15" spans="1:14" x14ac:dyDescent="0.25">
      <c r="A15" s="1" t="s">
        <v>22</v>
      </c>
      <c r="B15" s="1"/>
      <c r="C15" s="1" t="s">
        <v>23</v>
      </c>
      <c r="D15" s="25">
        <v>13733772.782</v>
      </c>
      <c r="E15" s="1" t="s">
        <v>41</v>
      </c>
      <c r="F15" s="25">
        <v>5390227</v>
      </c>
      <c r="G15" s="27">
        <f t="shared" si="1"/>
        <v>8343545.7819999997</v>
      </c>
      <c r="I15" s="23"/>
      <c r="J15" s="23"/>
      <c r="K15" s="8"/>
      <c r="L15" s="8"/>
    </row>
    <row r="16" spans="1:14" ht="45" x14ac:dyDescent="0.25">
      <c r="A16" s="1" t="s">
        <v>24</v>
      </c>
      <c r="B16" s="1"/>
      <c r="C16" s="1" t="s">
        <v>8</v>
      </c>
      <c r="D16" s="25">
        <v>99600000</v>
      </c>
      <c r="E16" s="16" t="s">
        <v>42</v>
      </c>
      <c r="F16" s="25">
        <v>23003275.370000001</v>
      </c>
      <c r="G16" s="25">
        <f t="shared" si="1"/>
        <v>76596724.629999995</v>
      </c>
      <c r="H16" s="5">
        <v>1</v>
      </c>
      <c r="I16" s="24">
        <v>170000000</v>
      </c>
      <c r="J16" s="25">
        <v>241781071</v>
      </c>
      <c r="K16" s="6" t="s">
        <v>58</v>
      </c>
      <c r="M16" s="8"/>
      <c r="N16" s="8"/>
    </row>
    <row r="17" spans="1:14" ht="45" x14ac:dyDescent="0.25">
      <c r="A17" s="1" t="s">
        <v>24</v>
      </c>
      <c r="B17" s="1"/>
      <c r="C17" s="1" t="s">
        <v>25</v>
      </c>
      <c r="D17" s="25">
        <v>228632040.47940001</v>
      </c>
      <c r="E17" s="16" t="s">
        <v>42</v>
      </c>
      <c r="F17" s="25">
        <v>29610515.899999999</v>
      </c>
      <c r="G17" s="25">
        <f t="shared" si="1"/>
        <v>199021524.5794</v>
      </c>
      <c r="H17" s="5">
        <v>1</v>
      </c>
      <c r="I17" s="25"/>
      <c r="J17" s="25">
        <v>86450968</v>
      </c>
      <c r="K17" s="6" t="s">
        <v>59</v>
      </c>
      <c r="L17" s="8"/>
    </row>
    <row r="18" spans="1:14" ht="45" x14ac:dyDescent="0.25">
      <c r="A18" s="1" t="s">
        <v>28</v>
      </c>
      <c r="B18" s="1"/>
      <c r="C18" s="1" t="s">
        <v>9</v>
      </c>
      <c r="D18" s="25">
        <v>120669930.23969901</v>
      </c>
      <c r="E18" s="16" t="s">
        <v>45</v>
      </c>
      <c r="F18" s="25">
        <v>0</v>
      </c>
      <c r="G18" s="24">
        <f t="shared" si="1"/>
        <v>120669930.23969901</v>
      </c>
      <c r="H18" s="5"/>
      <c r="I18" s="25">
        <v>200000000</v>
      </c>
      <c r="J18" s="25">
        <v>120669930.23969901</v>
      </c>
      <c r="K18" s="6" t="s">
        <v>61</v>
      </c>
      <c r="L18" s="8"/>
    </row>
    <row r="19" spans="1:14" ht="30" x14ac:dyDescent="0.25">
      <c r="A19" s="11" t="s">
        <v>26</v>
      </c>
      <c r="B19" s="1"/>
      <c r="C19" s="1" t="s">
        <v>8</v>
      </c>
      <c r="D19" s="25">
        <v>55726206.650000006</v>
      </c>
      <c r="E19" s="17" t="s">
        <v>43</v>
      </c>
      <c r="F19" s="25">
        <v>3152984.0800000005</v>
      </c>
      <c r="G19" s="25">
        <f t="shared" si="1"/>
        <v>52573222.570000008</v>
      </c>
      <c r="H19" s="13">
        <v>2</v>
      </c>
      <c r="M19" s="8"/>
      <c r="N19" s="8"/>
    </row>
    <row r="20" spans="1:14" ht="30" x14ac:dyDescent="0.25">
      <c r="A20" s="11" t="s">
        <v>26</v>
      </c>
      <c r="B20" s="1"/>
      <c r="C20" s="1" t="s">
        <v>9</v>
      </c>
      <c r="D20" s="25">
        <v>4434445.0673000002</v>
      </c>
      <c r="E20" s="17" t="s">
        <v>43</v>
      </c>
      <c r="F20" s="25">
        <v>2542127.83</v>
      </c>
      <c r="G20" s="25">
        <f t="shared" si="1"/>
        <v>1892317.2373000002</v>
      </c>
      <c r="H20" s="14">
        <v>2</v>
      </c>
      <c r="I20" s="9"/>
      <c r="K20" s="8"/>
      <c r="L20" s="8"/>
      <c r="N20" s="8"/>
    </row>
    <row r="21" spans="1:14" x14ac:dyDescent="0.25">
      <c r="A21" s="1" t="s">
        <v>27</v>
      </c>
      <c r="B21" s="1"/>
      <c r="C21" s="1" t="s">
        <v>8</v>
      </c>
      <c r="D21" s="25">
        <v>8036400</v>
      </c>
      <c r="E21" s="2" t="s">
        <v>41</v>
      </c>
      <c r="F21" s="25">
        <v>813616.4800000001</v>
      </c>
      <c r="G21" s="25">
        <f t="shared" si="1"/>
        <v>7222783.5199999996</v>
      </c>
      <c r="M21" s="8"/>
      <c r="N21" s="8"/>
    </row>
    <row r="22" spans="1:14" ht="15.75" x14ac:dyDescent="0.25">
      <c r="A22" s="54" t="s">
        <v>30</v>
      </c>
      <c r="B22" s="55"/>
      <c r="C22" s="20"/>
      <c r="D22" s="29">
        <f>SUM(D14:D21)</f>
        <v>806077759.26974726</v>
      </c>
      <c r="E22" s="20"/>
      <c r="F22" s="26">
        <f>SUM(F14:F21)</f>
        <v>136802612.66</v>
      </c>
      <c r="G22" s="28">
        <f>SUM(G14:G21)</f>
        <v>669275146.60974741</v>
      </c>
      <c r="I22" s="9"/>
      <c r="K22" s="9"/>
      <c r="L22" s="8"/>
      <c r="M22" s="8"/>
      <c r="N22" s="8"/>
    </row>
    <row r="23" spans="1:14" ht="14.25" customHeight="1" x14ac:dyDescent="0.25">
      <c r="A23" s="18"/>
      <c r="B23" s="18"/>
      <c r="C23" s="18"/>
      <c r="D23" s="18"/>
      <c r="E23" s="18"/>
      <c r="F23" s="18"/>
      <c r="G23" s="18"/>
      <c r="H23" s="18"/>
      <c r="I23" s="9"/>
      <c r="K23" s="9"/>
      <c r="L23" s="8"/>
      <c r="M23" s="8"/>
      <c r="N23" s="8"/>
    </row>
    <row r="24" spans="1:14" ht="26.25" customHeight="1" x14ac:dyDescent="0.25">
      <c r="D24" s="65" t="s">
        <v>66</v>
      </c>
      <c r="E24" s="66"/>
      <c r="F24" s="31" t="s">
        <v>31</v>
      </c>
      <c r="G24" s="31" t="s">
        <v>67</v>
      </c>
    </row>
    <row r="25" spans="1:14" ht="20.25" x14ac:dyDescent="0.3">
      <c r="A25" s="56" t="s">
        <v>70</v>
      </c>
      <c r="B25" s="57"/>
      <c r="C25" s="58"/>
      <c r="D25" s="67">
        <f>D12+D22</f>
        <v>2290021840.8397474</v>
      </c>
      <c r="E25" s="68"/>
      <c r="F25" s="47">
        <f>F12+F22</f>
        <v>809501298.51999998</v>
      </c>
      <c r="G25" s="48">
        <f>G12+G22</f>
        <v>1480520542.3197474</v>
      </c>
    </row>
    <row r="26" spans="1:14" x14ac:dyDescent="0.25">
      <c r="A26" s="59" t="s">
        <v>32</v>
      </c>
      <c r="B26" s="60"/>
      <c r="C26" s="61"/>
      <c r="D26" s="69">
        <f>D2+D3+D10+D11+D14+D16+D19+D21</f>
        <v>976833601.27134824</v>
      </c>
      <c r="E26" s="70"/>
      <c r="F26" s="25">
        <f>F2+F3+F10+F11+F14+F16+F19+F21</f>
        <v>563733636.75</v>
      </c>
      <c r="G26" s="25">
        <f>G2+G3+G10+G11+G14+G16+G19+G21</f>
        <v>413099964.5213483</v>
      </c>
    </row>
    <row r="27" spans="1:14" x14ac:dyDescent="0.25">
      <c r="A27" s="62" t="s">
        <v>33</v>
      </c>
      <c r="B27" s="63"/>
      <c r="C27" s="64"/>
      <c r="D27" s="71">
        <f>D4+D5+D6+D7+D8+D9+D15+D17+D18+D20</f>
        <v>1313188239.5683992</v>
      </c>
      <c r="E27" s="72"/>
      <c r="F27" s="43">
        <f>F4+F5+F6+F7+F8+F9+F15+F17+F18+F20</f>
        <v>245767661.77000004</v>
      </c>
      <c r="G27" s="43">
        <f>G4+G5+G6+G7+G8+G9+G15+G17+G18+G20</f>
        <v>1067420577.798399</v>
      </c>
    </row>
    <row r="28" spans="1:14" x14ac:dyDescent="0.25">
      <c r="A28" s="19"/>
      <c r="B28" s="19"/>
      <c r="C28" s="19"/>
      <c r="D28" s="44"/>
      <c r="E28" s="44"/>
      <c r="F28" s="45"/>
      <c r="G28" s="45"/>
    </row>
    <row r="29" spans="1:14" x14ac:dyDescent="0.25">
      <c r="A29" s="49" t="s">
        <v>12</v>
      </c>
      <c r="B29" s="50"/>
      <c r="C29" s="51"/>
      <c r="D29" s="73">
        <v>320080962.10000002</v>
      </c>
      <c r="E29" s="74"/>
      <c r="F29" s="46"/>
    </row>
    <row r="30" spans="1:14" x14ac:dyDescent="0.25">
      <c r="A30" s="77" t="s">
        <v>34</v>
      </c>
      <c r="B30" s="78"/>
      <c r="C30" s="79"/>
      <c r="D30" s="69">
        <f>D31-D29</f>
        <v>244856839.86000001</v>
      </c>
      <c r="E30" s="70"/>
    </row>
    <row r="31" spans="1:14" x14ac:dyDescent="0.25">
      <c r="A31" s="77" t="s">
        <v>35</v>
      </c>
      <c r="B31" s="78"/>
      <c r="C31" s="79"/>
      <c r="D31" s="69">
        <v>564937801.96000004</v>
      </c>
      <c r="E31" s="70"/>
    </row>
    <row r="32" spans="1:14" ht="33" customHeight="1" x14ac:dyDescent="0.25">
      <c r="A32" s="75" t="s">
        <v>63</v>
      </c>
      <c r="B32" s="75"/>
      <c r="C32" s="75"/>
      <c r="D32" s="75"/>
      <c r="E32" s="75"/>
      <c r="F32" s="75"/>
      <c r="G32" s="75"/>
      <c r="H32" s="75"/>
      <c r="I32" s="75"/>
      <c r="J32" s="75"/>
    </row>
    <row r="33" spans="1:10" ht="17.25" customHeight="1" x14ac:dyDescent="0.25">
      <c r="A33" s="76" t="s">
        <v>62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0" x14ac:dyDescent="0.25">
      <c r="A34" s="76" t="s">
        <v>64</v>
      </c>
      <c r="B34" s="76"/>
      <c r="C34" s="76"/>
      <c r="D34" s="76"/>
      <c r="E34" s="76"/>
      <c r="F34" s="76"/>
      <c r="G34" s="76"/>
      <c r="H34" s="76"/>
      <c r="I34" s="76"/>
      <c r="J34" s="76"/>
    </row>
  </sheetData>
  <mergeCells count="18">
    <mergeCell ref="A32:J32"/>
    <mergeCell ref="A33:J33"/>
    <mergeCell ref="A34:J34"/>
    <mergeCell ref="A30:C30"/>
    <mergeCell ref="A31:C31"/>
    <mergeCell ref="D30:E30"/>
    <mergeCell ref="D31:E31"/>
    <mergeCell ref="D24:E24"/>
    <mergeCell ref="D25:E25"/>
    <mergeCell ref="D26:E26"/>
    <mergeCell ref="D27:E27"/>
    <mergeCell ref="D29:E29"/>
    <mergeCell ref="A29:C29"/>
    <mergeCell ref="A12:B12"/>
    <mergeCell ref="A22:B22"/>
    <mergeCell ref="A25:C25"/>
    <mergeCell ref="A26:C26"/>
    <mergeCell ref="A27:C27"/>
  </mergeCells>
  <pageMargins left="0.25" right="0.25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Investice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valasmic</dc:creator>
  <cp:lastModifiedBy>Pokorný Zbyněk</cp:lastModifiedBy>
  <cp:lastPrinted>2019-01-18T07:47:49Z</cp:lastPrinted>
  <dcterms:created xsi:type="dcterms:W3CDTF">2018-11-23T10:31:57Z</dcterms:created>
  <dcterms:modified xsi:type="dcterms:W3CDTF">2019-01-25T09:31:34Z</dcterms:modified>
</cp:coreProperties>
</file>